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ky-my.sharepoint.com/personal/rdma241_uky_edu/Documents/Desktop/"/>
    </mc:Choice>
  </mc:AlternateContent>
  <xr:revisionPtr revIDLastSave="35" documentId="8_{BAE56225-DD34-4C94-BB8E-B488AE19D1E2}" xr6:coauthVersionLast="47" xr6:coauthVersionMax="47" xr10:uidLastSave="{AA71F3A8-ABD0-47C6-B87B-2115F51B67C5}"/>
  <bookViews>
    <workbookView xWindow="38280" yWindow="-120" windowWidth="38640" windowHeight="21120" xr2:uid="{65790176-E560-49E0-BD3B-6D7616166506}"/>
  </bookViews>
  <sheets>
    <sheet name="Summary" sheetId="3" r:id="rId1"/>
    <sheet name="Detailed" sheetId="1" r:id="rId2"/>
    <sheet name="Instructions" sheetId="4" r:id="rId3"/>
    <sheet name="Password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C14" i="3" s="1"/>
  <c r="D7" i="3"/>
  <c r="C16" i="3" s="1"/>
  <c r="D6" i="3"/>
  <c r="C15" i="3" s="1"/>
  <c r="D21" i="3"/>
  <c r="D20" i="3"/>
  <c r="D19" i="3"/>
  <c r="D18" i="3"/>
  <c r="D29" i="3"/>
  <c r="E29" i="3" s="1"/>
  <c r="D25" i="1"/>
  <c r="D24" i="1"/>
  <c r="D23" i="1"/>
  <c r="D26" i="1"/>
  <c r="G40" i="1"/>
  <c r="D5" i="1"/>
  <c r="A13" i="1" s="1"/>
  <c r="D4" i="1"/>
  <c r="A12" i="1" s="1"/>
  <c r="D3" i="1"/>
  <c r="A11" i="1" s="1"/>
  <c r="G5" i="1"/>
  <c r="C13" i="1" s="1"/>
  <c r="G4" i="1"/>
  <c r="C12" i="1" s="1"/>
  <c r="G3" i="1"/>
  <c r="C11" i="1" s="1"/>
  <c r="D27" i="3" l="1"/>
  <c r="E27" i="3" s="1"/>
  <c r="C18" i="3"/>
  <c r="C20" i="3"/>
  <c r="C21" i="3"/>
  <c r="C19" i="3"/>
  <c r="D25" i="3"/>
  <c r="E25" i="3" s="1"/>
  <c r="D28" i="3"/>
  <c r="E28" i="3" s="1"/>
  <c r="D26" i="3"/>
  <c r="E26" i="3" s="1"/>
  <c r="C21" i="1"/>
  <c r="C20" i="1"/>
  <c r="D32" i="1"/>
  <c r="E32" i="1" s="1"/>
  <c r="F32" i="1" s="1"/>
  <c r="H32" i="1" s="1"/>
  <c r="I32" i="1" s="1"/>
  <c r="D31" i="1"/>
  <c r="E31" i="1" s="1"/>
  <c r="F31" i="1" s="1"/>
  <c r="D33" i="1"/>
  <c r="E33" i="1" s="1"/>
  <c r="F33" i="1" s="1"/>
  <c r="D30" i="1"/>
  <c r="E30" i="1" s="1"/>
  <c r="F30" i="1" s="1"/>
  <c r="E13" i="1"/>
  <c r="E12" i="1"/>
  <c r="C19" i="1"/>
  <c r="F39" i="1"/>
  <c r="G39" i="1" s="1"/>
  <c r="D34" i="1"/>
  <c r="E34" i="1" s="1"/>
  <c r="F34" i="1" s="1"/>
  <c r="E11" i="1"/>
  <c r="F27" i="3" l="1"/>
  <c r="G27" i="3" s="1"/>
  <c r="G32" i="1"/>
  <c r="E14" i="1"/>
  <c r="F15" i="1" s="1"/>
  <c r="C25" i="1"/>
  <c r="C24" i="1"/>
  <c r="C23" i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tc={3A1BC30A-85DB-4175-9645-9ED7BE1E6CF3}</author>
    <author>tc={513EF3EA-FB0F-4E1B-9A75-550C78F7E75F}</author>
  </authors>
  <commentList>
    <comment ref="C4" authorId="0" shapeId="0" xr:uid="{3A1BC30A-85DB-4175-9645-9ED7BE1E6CF3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Tax Rate as shown on the Budget file. DO NOT CHANGE FORMAT.</t>
      </text>
    </comment>
    <comment ref="D4" authorId="1" shapeId="0" xr:uid="{513EF3EA-FB0F-4E1B-9A75-550C78F7E75F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Numbers to enter on 62A3000 Form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tc={252D4B2F-4DED-4AB8-A94E-460934037E61}</author>
    <author>tc={FC043E7F-5669-4971-B4D1-2A6AFC92F80B}</author>
    <author>tc={98ECAA19-1385-4175-B6F6-7295B0094759}</author>
    <author>tc={6077299F-2DEF-4D87-9F56-78B4EC3ACB6D}</author>
    <author>tc={5025BF9E-4DA3-485F-AED3-D6CF9A0F1D77}</author>
    <author>tc={7F7F2050-A62C-494E-835A-63F958B8EA8C}</author>
  </authors>
  <commentList>
    <comment ref="C2" authorId="0" shapeId="0" xr:uid="{252D4B2F-4DED-4AB8-A94E-460934037E6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Assessment Amounts as shown on the Budget File</t>
      </text>
    </comment>
    <comment ref="D2" authorId="1" shapeId="0" xr:uid="{FC043E7F-5669-4971-B4D1-2A6AFC92F80B}">
      <text>
        <t>[Threaded comment]
Your version of Excel allows you to read this threaded comment; however, any edits to it will get removed if the file is opened in a newer version of Excel. Learn more: https://go.microsoft.com/fwlink/?linkid=870924
Comment:
    Divide Assessment Value by 100</t>
      </text>
    </comment>
    <comment ref="F2" authorId="2" shapeId="0" xr:uid="{98ECAA19-1385-4175-B6F6-7295B0094759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Tax Rate as shown on the Budget file.</t>
      </text>
    </comment>
    <comment ref="G2" authorId="3" shapeId="0" xr:uid="{6077299F-2DEF-4D87-9F56-78B4EC3ACB6D}">
      <text>
        <t>[Threaded comment]
Your version of Excel allows you to read this threaded comment; however, any edits to it will get removed if the file is opened in a newer version of Excel. Learn more: https://go.microsoft.com/fwlink/?linkid=870924
Comment:
    Divide % Rate by 100</t>
      </text>
    </comment>
    <comment ref="C9" authorId="4" shapeId="0" xr:uid="{5025BF9E-4DA3-485F-AED3-D6CF9A0F1D7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rate that should be shown on the 62A3000 Tax Rate Form.</t>
      </text>
    </comment>
    <comment ref="E9" authorId="5" shapeId="0" xr:uid="{7F7F2050-A62C-494E-835A-63F958B8EA8C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Numbers should match Gross Revenue on the Budget File. Amounts before Delinquency and Sheriff Commission reduced.</t>
      </text>
    </comment>
  </commentList>
</comments>
</file>

<file path=xl/sharedStrings.xml><?xml version="1.0" encoding="utf-8"?>
<sst xmlns="http://schemas.openxmlformats.org/spreadsheetml/2006/main" count="133" uniqueCount="75">
  <si>
    <t>Units</t>
  </si>
  <si>
    <t># of Taxable Units ($100's)</t>
  </si>
  <si>
    <t>Rate (%)</t>
  </si>
  <si>
    <t>Left 2 spots. Convert</t>
  </si>
  <si>
    <t>Left 2 spots. Convert to</t>
  </si>
  <si>
    <t>Count of taxable 100's</t>
  </si>
  <si>
    <t>from % to Decimal</t>
  </si>
  <si>
    <t>Rate Conversion (% to Decimal)</t>
  </si>
  <si>
    <t>Assessment value ($)</t>
  </si>
  <si>
    <t>Taxable Units</t>
  </si>
  <si>
    <t>Multiply (x)</t>
  </si>
  <si>
    <t>(x)</t>
  </si>
  <si>
    <t>=</t>
  </si>
  <si>
    <t>Equals (=)</t>
  </si>
  <si>
    <t>Taxable Revenue for EDB</t>
  </si>
  <si>
    <t>Tax Rate (Dec)</t>
  </si>
  <si>
    <t>Unit</t>
  </si>
  <si>
    <t>Cents PER ($1 Dollar)</t>
  </si>
  <si>
    <t>Divide by 100</t>
  </si>
  <si>
    <t>Rate = Cents per $100</t>
  </si>
  <si>
    <t>Decimal (Rate)</t>
  </si>
  <si>
    <t>Example</t>
  </si>
  <si>
    <t>Correct</t>
  </si>
  <si>
    <t>Incorrect</t>
  </si>
  <si>
    <t>(# of Taxable 100's)</t>
  </si>
  <si>
    <t>Divide Rate/Units</t>
  </si>
  <si>
    <t>Revenue/Tax Rate</t>
  </si>
  <si>
    <t xml:space="preserve">x Per 100 </t>
  </si>
  <si>
    <t># of Taxable Units</t>
  </si>
  <si>
    <t>Assessment Values</t>
  </si>
  <si>
    <t>Taxable Assessment Value to Unit Conversion</t>
  </si>
  <si>
    <t>10.3 cents per $100</t>
  </si>
  <si>
    <t>SPGE Registration Detail</t>
  </si>
  <si>
    <t>Tax Rate/Fee Amount</t>
  </si>
  <si>
    <t>Motor Vehicle</t>
  </si>
  <si>
    <t>Tangible Personal Property</t>
  </si>
  <si>
    <t>Tax Type</t>
  </si>
  <si>
    <t>Real Property</t>
  </si>
  <si>
    <t>OPTIONAL TAXES</t>
  </si>
  <si>
    <t>Y/N</t>
  </si>
  <si>
    <t>Y</t>
  </si>
  <si>
    <t>In-Transit Inventory</t>
  </si>
  <si>
    <t>Aircraft (Rec Non-Commercial)</t>
  </si>
  <si>
    <t>Watercraft (Non-Commercial)</t>
  </si>
  <si>
    <t>TAX TYPE</t>
  </si>
  <si>
    <t>Password</t>
  </si>
  <si>
    <t>spgeebo</t>
  </si>
  <si>
    <t>Gross Tax Revenue</t>
  </si>
  <si>
    <t>Math Check</t>
  </si>
  <si>
    <t>Variance</t>
  </si>
  <si>
    <t>Rate ($) per $100</t>
  </si>
  <si>
    <t>N</t>
  </si>
  <si>
    <t>Summary Tab</t>
  </si>
  <si>
    <t>Detailed Tab</t>
  </si>
  <si>
    <t>Budget File</t>
  </si>
  <si>
    <t>62A3000</t>
  </si>
  <si>
    <t>62A3000 Form % to Rate Conversion</t>
  </si>
  <si>
    <r>
      <rPr>
        <i/>
        <sz val="12"/>
        <color theme="1"/>
        <rFont val="Calibri"/>
        <family val="2"/>
        <scheme val="minor"/>
      </rPr>
      <t xml:space="preserve">Divide by 100   </t>
    </r>
    <r>
      <rPr>
        <sz val="12"/>
        <color theme="1"/>
        <rFont val="Calibri"/>
        <family val="2"/>
        <scheme val="minor"/>
      </rPr>
      <t xml:space="preserve">           =</t>
    </r>
  </si>
  <si>
    <t>Left 2 spots. Converts</t>
  </si>
  <si>
    <r>
      <t xml:space="preserve">Rate </t>
    </r>
    <r>
      <rPr>
        <b/>
        <sz val="12"/>
        <color theme="1"/>
        <rFont val="Calibri"/>
        <family val="2"/>
        <scheme val="minor"/>
      </rPr>
      <t>(%)</t>
    </r>
  </si>
  <si>
    <t>Rate ($.10) per $100</t>
  </si>
  <si>
    <t>62A3000 Conversion Section</t>
  </si>
  <si>
    <t xml:space="preserve">1. Select "Y" or "N" if accepting additional tax. This will populate answer for you. </t>
  </si>
  <si>
    <r>
      <t xml:space="preserve">The columns in </t>
    </r>
    <r>
      <rPr>
        <u/>
        <sz val="11"/>
        <color theme="1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will be the amounts and units used in the SPGE Portal.</t>
    </r>
  </si>
  <si>
    <r>
      <t xml:space="preserve">The column in </t>
    </r>
    <r>
      <rPr>
        <u/>
        <sz val="11"/>
        <color theme="1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will be the amounts to use on the 62A3000 Form.</t>
    </r>
  </si>
  <si>
    <r>
      <t xml:space="preserve">The column G in </t>
    </r>
    <r>
      <rPr>
        <u/>
        <sz val="11"/>
        <color theme="1"/>
        <rFont val="Calibri"/>
        <family val="2"/>
        <scheme val="minor"/>
      </rPr>
      <t>blue</t>
    </r>
    <r>
      <rPr>
        <sz val="11"/>
        <color theme="1"/>
        <rFont val="Calibri"/>
        <family val="2"/>
        <scheme val="minor"/>
      </rPr>
      <t xml:space="preserve"> will be the amounts to use on the 62A3000 Form.</t>
    </r>
  </si>
  <si>
    <t>1. In the orange column C, enter Full Assessment Values for the county from the Budget File or Tax Assessments.</t>
  </si>
  <si>
    <t xml:space="preserve">2. In the orange column F, enter the the Rate % as shown on Budget file or EBO communications of selected tax rate % </t>
  </si>
  <si>
    <t>Only needed if wish to see revenue calculations</t>
  </si>
  <si>
    <t>62A3000 - Example</t>
  </si>
  <si>
    <t>SPGE Entry - Example</t>
  </si>
  <si>
    <t>Distilled Spirits</t>
  </si>
  <si>
    <r>
      <t xml:space="preserve">- </t>
    </r>
    <r>
      <rPr>
        <i/>
        <sz val="11"/>
        <color theme="1"/>
        <rFont val="Calibri"/>
        <family val="2"/>
        <scheme val="minor"/>
      </rPr>
      <t xml:space="preserve">The detail in Column C &amp; D </t>
    </r>
    <r>
      <rPr>
        <sz val="11"/>
        <color theme="1"/>
        <rFont val="Calibri"/>
        <family val="2"/>
        <scheme val="minor"/>
      </rPr>
      <t xml:space="preserve">of the </t>
    </r>
    <r>
      <rPr>
        <b/>
        <i/>
        <sz val="11"/>
        <color theme="1"/>
        <rFont val="Calibri"/>
        <family val="2"/>
        <scheme val="minor"/>
      </rPr>
      <t>SPGE Registration Detail Chart</t>
    </r>
    <r>
      <rPr>
        <sz val="11"/>
        <color theme="1"/>
        <rFont val="Calibri"/>
        <family val="2"/>
        <scheme val="minor"/>
      </rPr>
      <t xml:space="preserve"> will be the amounts to enter in the SPGE portal</t>
    </r>
  </si>
  <si>
    <r>
      <t>-</t>
    </r>
    <r>
      <rPr>
        <i/>
        <sz val="11"/>
        <color theme="1"/>
        <rFont val="Calibri"/>
        <family val="2"/>
        <scheme val="minor"/>
      </rPr>
      <t xml:space="preserve"> The detail in Column D</t>
    </r>
    <r>
      <rPr>
        <sz val="11"/>
        <color theme="1"/>
        <rFont val="Calibri"/>
        <family val="2"/>
        <scheme val="minor"/>
      </rPr>
      <t xml:space="preserve"> of the </t>
    </r>
    <r>
      <rPr>
        <b/>
        <i/>
        <sz val="11"/>
        <color theme="1"/>
        <rFont val="Calibri"/>
        <family val="2"/>
        <scheme val="minor"/>
      </rPr>
      <t>62A3000 Form % to Rate Conversion Chart</t>
    </r>
    <r>
      <rPr>
        <sz val="11"/>
        <color theme="1"/>
        <rFont val="Calibri"/>
        <family val="2"/>
        <scheme val="minor"/>
      </rPr>
      <t xml:space="preserve"> will be the amounts to list on the 62A3000 Form when submitting Tax Rates.</t>
    </r>
  </si>
  <si>
    <t xml:space="preserve">1. In the orange column C, enter the Rate % as shown on Budget file or EBO communications of selected tax rate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</si>
</sst>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000"/>
    <numFmt numFmtId="166" formatCode="0.000000"/>
    <numFmt numFmtId="167" formatCode="_(* #,##0_);_(* \(#,##0\);_(* &quot;-&quot;??_);_(@_)"/>
    <numFmt numFmtId="168" formatCode="_(* #,##0.00000000000_);_(* \(#,##0.00000000000\);_(* &quot;-&quot;??_);_(@_)"/>
    <numFmt numFmtId="169" formatCode="_(&quot;$&quot;* #,##0_);_(&quot;$&quot;* \(#,##0\);_(&quot;$&quot;* &quot;-&quot;??_);_(@_)"/>
    <numFmt numFmtId="170" formatCode="&quot;$&quot;#,##0.000000_);[Red]\(&quot;$&quot;#,##0.000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76"/>
      <name val="Calibri"/>
      <family val="2"/>
      <scheme val="minor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 applyProtection="1"/>
    <xf numFmtId="44" fontId="0" fillId="0" borderId="0" xfId="2" applyFont="1"/>
    <xf numFmtId="165" fontId="0" fillId="0" borderId="0" xfId="0" applyNumberFormat="1"/>
    <xf numFmtId="43" fontId="0" fillId="0" borderId="0" xfId="0" applyNumberFormat="1"/>
    <xf numFmtId="44" fontId="0" fillId="0" borderId="0" xfId="0" applyNumberFormat="1"/>
    <xf numFmtId="0" fontId="3" fillId="0" borderId="0" xfId="0" applyFont="1"/>
    <xf numFmtId="44" fontId="0" fillId="3" borderId="0" xfId="0" applyNumberFormat="1" applyFill="1"/>
    <xf numFmtId="167" fontId="3" fillId="3" borderId="0" xfId="1" applyNumberFormat="1" applyFont="1" applyFill="1"/>
    <xf numFmtId="165" fontId="3" fillId="3" borderId="0" xfId="0" applyNumberFormat="1" applyFont="1" applyFill="1"/>
    <xf numFmtId="168" fontId="0" fillId="4" borderId="0" xfId="0" applyNumberFormat="1" applyFill="1"/>
    <xf numFmtId="0" fontId="3" fillId="4" borderId="0" xfId="0" applyFont="1" applyFill="1"/>
    <xf numFmtId="0" fontId="0" fillId="4" borderId="0" xfId="0" applyFill="1"/>
    <xf numFmtId="168" fontId="3" fillId="3" borderId="0" xfId="0" applyNumberFormat="1" applyFont="1" applyFill="1"/>
    <xf numFmtId="0" fontId="3" fillId="3" borderId="0" xfId="0" applyFont="1" applyFill="1"/>
    <xf numFmtId="165" fontId="0" fillId="4" borderId="0" xfId="0" applyNumberFormat="1" applyFill="1"/>
    <xf numFmtId="167" fontId="0" fillId="4" borderId="0" xfId="1" applyNumberFormat="1" applyFont="1" applyFill="1"/>
    <xf numFmtId="44" fontId="2" fillId="2" borderId="1" xfId="2" applyFont="1" applyFill="1" applyBorder="1" applyProtection="1">
      <protection locked="0"/>
    </xf>
    <xf numFmtId="169" fontId="2" fillId="2" borderId="1" xfId="2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3" fillId="0" borderId="6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170" fontId="0" fillId="6" borderId="1" xfId="0" applyNumberFormat="1" applyFill="1" applyBorder="1" applyAlignment="1">
      <alignment horizontal="center"/>
    </xf>
    <xf numFmtId="6" fontId="0" fillId="6" borderId="13" xfId="0" applyNumberFormat="1" applyFill="1" applyBorder="1" applyAlignment="1">
      <alignment horizontal="center"/>
    </xf>
    <xf numFmtId="170" fontId="0" fillId="6" borderId="16" xfId="0" applyNumberFormat="1" applyFill="1" applyBorder="1" applyAlignment="1">
      <alignment horizontal="center"/>
    </xf>
    <xf numFmtId="6" fontId="0" fillId="6" borderId="17" xfId="0" applyNumberFormat="1" applyFill="1" applyBorder="1" applyAlignment="1">
      <alignment horizontal="center"/>
    </xf>
    <xf numFmtId="0" fontId="3" fillId="7" borderId="14" xfId="0" applyFont="1" applyFill="1" applyBorder="1" applyAlignment="1">
      <alignment horizontal="left"/>
    </xf>
    <xf numFmtId="0" fontId="3" fillId="7" borderId="15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3" fontId="0" fillId="8" borderId="1" xfId="1" applyFont="1" applyFill="1" applyBorder="1" applyAlignment="1" applyProtection="1">
      <alignment horizontal="center"/>
    </xf>
    <xf numFmtId="43" fontId="0" fillId="8" borderId="3" xfId="0" applyNumberFormat="1" applyFill="1" applyBorder="1"/>
    <xf numFmtId="44" fontId="0" fillId="8" borderId="1" xfId="2" applyFont="1" applyFill="1" applyBorder="1" applyAlignment="1" applyProtection="1">
      <alignment horizontal="center"/>
    </xf>
    <xf numFmtId="166" fontId="0" fillId="0" borderId="0" xfId="0" applyNumberFormat="1"/>
    <xf numFmtId="44" fontId="3" fillId="8" borderId="1" xfId="2" applyFont="1" applyFill="1" applyBorder="1" applyAlignment="1" applyProtection="1">
      <alignment horizontal="center"/>
    </xf>
    <xf numFmtId="44" fontId="0" fillId="0" borderId="6" xfId="2" applyFont="1" applyFill="1" applyBorder="1" applyAlignment="1" applyProtection="1">
      <alignment horizontal="center"/>
    </xf>
    <xf numFmtId="44" fontId="5" fillId="0" borderId="1" xfId="0" applyNumberFormat="1" applyFont="1" applyBorder="1" applyAlignment="1">
      <alignment horizontal="center"/>
    </xf>
    <xf numFmtId="44" fontId="0" fillId="0" borderId="7" xfId="0" applyNumberFormat="1" applyBorder="1"/>
    <xf numFmtId="164" fontId="6" fillId="2" borderId="1" xfId="1" applyNumberFormat="1" applyFont="1" applyFill="1" applyBorder="1" applyAlignment="1" applyProtection="1">
      <alignment horizontal="center"/>
      <protection locked="0"/>
    </xf>
    <xf numFmtId="164" fontId="6" fillId="2" borderId="16" xfId="1" applyNumberFormat="1" applyFont="1" applyFill="1" applyBorder="1" applyAlignment="1" applyProtection="1">
      <alignment horizontal="center"/>
      <protection locked="0"/>
    </xf>
    <xf numFmtId="0" fontId="8" fillId="5" borderId="6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left"/>
    </xf>
    <xf numFmtId="0" fontId="8" fillId="7" borderId="15" xfId="0" applyFont="1" applyFill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64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8" fillId="7" borderId="20" xfId="0" applyFont="1" applyFill="1" applyBorder="1" applyAlignment="1">
      <alignment horizontal="center"/>
    </xf>
    <xf numFmtId="166" fontId="9" fillId="6" borderId="21" xfId="0" applyNumberFormat="1" applyFont="1" applyFill="1" applyBorder="1" applyAlignment="1">
      <alignment horizontal="center"/>
    </xf>
    <xf numFmtId="166" fontId="9" fillId="6" borderId="22" xfId="0" applyNumberFormat="1" applyFont="1" applyFill="1" applyBorder="1" applyAlignment="1">
      <alignment horizontal="center"/>
    </xf>
    <xf numFmtId="0" fontId="8" fillId="0" borderId="27" xfId="0" applyFont="1" applyBorder="1"/>
    <xf numFmtId="0" fontId="9" fillId="0" borderId="30" xfId="0" applyFont="1" applyBorder="1"/>
    <xf numFmtId="0" fontId="8" fillId="0" borderId="31" xfId="0" applyFont="1" applyBorder="1"/>
    <xf numFmtId="0" fontId="9" fillId="5" borderId="25" xfId="0" applyFont="1" applyFill="1" applyBorder="1"/>
    <xf numFmtId="0" fontId="9" fillId="5" borderId="0" xfId="0" applyFont="1" applyFill="1"/>
    <xf numFmtId="0" fontId="9" fillId="5" borderId="28" xfId="0" applyFont="1" applyFill="1" applyBorder="1"/>
    <xf numFmtId="0" fontId="9" fillId="5" borderId="29" xfId="0" applyFont="1" applyFill="1" applyBorder="1"/>
    <xf numFmtId="0" fontId="9" fillId="5" borderId="32" xfId="0" applyFont="1" applyFill="1" applyBorder="1" applyAlignment="1">
      <alignment horizontal="center"/>
    </xf>
    <xf numFmtId="166" fontId="9" fillId="6" borderId="20" xfId="0" applyNumberFormat="1" applyFont="1" applyFill="1" applyBorder="1" applyAlignment="1">
      <alignment horizontal="center"/>
    </xf>
    <xf numFmtId="0" fontId="3" fillId="0" borderId="34" xfId="0" applyFont="1" applyBorder="1"/>
    <xf numFmtId="0" fontId="0" fillId="0" borderId="34" xfId="0" applyBorder="1"/>
    <xf numFmtId="0" fontId="0" fillId="6" borderId="34" xfId="0" applyFill="1" applyBorder="1"/>
    <xf numFmtId="0" fontId="0" fillId="6" borderId="35" xfId="0" applyFill="1" applyBorder="1"/>
    <xf numFmtId="0" fontId="0" fillId="9" borderId="34" xfId="0" applyFill="1" applyBorder="1"/>
    <xf numFmtId="0" fontId="15" fillId="5" borderId="33" xfId="0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15" fillId="5" borderId="35" xfId="0" applyFont="1" applyFill="1" applyBorder="1" applyAlignment="1">
      <alignment horizontal="center"/>
    </xf>
    <xf numFmtId="0" fontId="16" fillId="0" borderId="0" xfId="0" applyFont="1"/>
    <xf numFmtId="0" fontId="7" fillId="6" borderId="9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left"/>
    </xf>
    <xf numFmtId="0" fontId="3" fillId="7" borderId="7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0" fillId="0" borderId="0" xfId="0" quotePrefix="1"/>
    <xf numFmtId="0" fontId="8" fillId="5" borderId="36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left"/>
    </xf>
    <xf numFmtId="164" fontId="10" fillId="2" borderId="6" xfId="1" applyNumberFormat="1" applyFont="1" applyFill="1" applyBorder="1" applyAlignment="1" applyProtection="1">
      <alignment horizontal="center"/>
      <protection locked="0"/>
    </xf>
    <xf numFmtId="164" fontId="10" fillId="2" borderId="37" xfId="1" applyNumberFormat="1" applyFont="1" applyFill="1" applyBorder="1" applyAlignment="1" applyProtection="1">
      <alignment horizontal="center"/>
      <protection locked="0"/>
    </xf>
    <xf numFmtId="0" fontId="7" fillId="6" borderId="38" xfId="0" applyFont="1" applyFill="1" applyBorder="1" applyAlignment="1">
      <alignment horizontal="center"/>
    </xf>
    <xf numFmtId="170" fontId="9" fillId="6" borderId="21" xfId="0" applyNumberFormat="1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170" fontId="9" fillId="6" borderId="22" xfId="0" applyNumberFormat="1" applyFont="1" applyFill="1" applyBorder="1" applyAlignment="1">
      <alignment horizontal="center"/>
    </xf>
    <xf numFmtId="0" fontId="7" fillId="6" borderId="39" xfId="0" applyFont="1" applyFill="1" applyBorder="1" applyAlignment="1">
      <alignment horizontal="center"/>
    </xf>
    <xf numFmtId="6" fontId="9" fillId="6" borderId="21" xfId="0" applyNumberFormat="1" applyFont="1" applyFill="1" applyBorder="1" applyAlignment="1">
      <alignment horizontal="center"/>
    </xf>
    <xf numFmtId="6" fontId="9" fillId="6" borderId="22" xfId="0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4" fontId="2" fillId="2" borderId="6" xfId="1" applyNumberFormat="1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>
      <alignment horizontal="center"/>
    </xf>
    <xf numFmtId="0" fontId="3" fillId="0" borderId="40" xfId="0" applyFont="1" applyBorder="1"/>
    <xf numFmtId="0" fontId="0" fillId="5" borderId="20" xfId="0" applyFill="1" applyBorder="1" applyAlignment="1">
      <alignment horizontal="center"/>
    </xf>
    <xf numFmtId="166" fontId="0" fillId="8" borderId="21" xfId="0" applyNumberFormat="1" applyFill="1" applyBorder="1" applyAlignment="1">
      <alignment horizontal="center"/>
    </xf>
    <xf numFmtId="166" fontId="0" fillId="8" borderId="22" xfId="0" applyNumberFormat="1" applyFill="1" applyBorder="1" applyAlignment="1">
      <alignment horizontal="center"/>
    </xf>
    <xf numFmtId="0" fontId="4" fillId="5" borderId="41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5" borderId="1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166" fontId="0" fillId="8" borderId="21" xfId="0" applyNumberFormat="1" applyFill="1" applyBorder="1"/>
    <xf numFmtId="166" fontId="0" fillId="8" borderId="22" xfId="0" applyNumberFormat="1" applyFill="1" applyBorder="1"/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52</xdr:row>
      <xdr:rowOff>47872</xdr:rowOff>
    </xdr:from>
    <xdr:to>
      <xdr:col>15</xdr:col>
      <xdr:colOff>76200</xdr:colOff>
      <xdr:row>67</xdr:row>
      <xdr:rowOff>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85DD5F-11BB-8BD8-9762-06390D805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7553572"/>
          <a:ext cx="7086600" cy="266737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9525</xdr:colOff>
      <xdr:row>1</xdr:row>
      <xdr:rowOff>28575</xdr:rowOff>
    </xdr:from>
    <xdr:to>
      <xdr:col>24</xdr:col>
      <xdr:colOff>220838</xdr:colOff>
      <xdr:row>49</xdr:row>
      <xdr:rowOff>96228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2F6B64-D7DD-A6A3-A68C-079693C7F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0375" y="266700"/>
          <a:ext cx="12631913" cy="701137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tin, Ryan" id="{E1C5E549-D9EE-47A7-A31B-ABE54BC51540}" userId="S::rdma241@uky.edu::1503c972-5a5d-4ef8-8216-a735b8b29df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5-06-27T21:15:55.40" personId="{E1C5E549-D9EE-47A7-A31B-ABE54BC51540}" id="{3A1BC30A-85DB-4175-9645-9ED7BE1E6CF3}">
    <text>Enter Tax Rate as shown on the Budget file. DO NOT CHANGE FORMAT.</text>
  </threadedComment>
  <threadedComment ref="D4" dT="2025-06-27T17:21:00.22" personId="{E1C5E549-D9EE-47A7-A31B-ABE54BC51540}" id="{513EF3EA-FB0F-4E1B-9A75-550C78F7E75F}">
    <text>Numbers to enter on 62A3000 Form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" dT="2025-06-27T21:15:26.70" personId="{E1C5E549-D9EE-47A7-A31B-ABE54BC51540}" id="{252D4B2F-4DED-4AB8-A94E-460934037E61}">
    <text>Enter Assessment Amounts as shown on the Budget File</text>
  </threadedComment>
  <threadedComment ref="D2" dT="2025-06-27T17:20:43.57" personId="{E1C5E549-D9EE-47A7-A31B-ABE54BC51540}" id="{FC043E7F-5669-4971-B4D1-2A6AFC92F80B}">
    <text>Divide Assessment Value by 100</text>
  </threadedComment>
  <threadedComment ref="F2" dT="2025-06-27T21:15:55.40" personId="{E1C5E549-D9EE-47A7-A31B-ABE54BC51540}" id="{98ECAA19-1385-4175-B6F6-7295B0094759}">
    <text>Enter Tax Rate as shown on the Budget file.</text>
  </threadedComment>
  <threadedComment ref="G2" dT="2025-06-27T17:21:00.22" personId="{E1C5E549-D9EE-47A7-A31B-ABE54BC51540}" id="{6077299F-2DEF-4D87-9F56-78B4EC3ACB6D}">
    <text>Divide % Rate by 100</text>
  </threadedComment>
  <threadedComment ref="C9" dT="2025-06-27T20:23:25.09" personId="{E1C5E549-D9EE-47A7-A31B-ABE54BC51540}" id="{5025BF9E-4DA3-485F-AED3-D6CF9A0F1D77}">
    <text>This is the rate that should be shown on the 62A3000 Tax Rate Form.</text>
  </threadedComment>
  <threadedComment ref="E9" dT="2025-06-27T21:19:02.08" personId="{E1C5E549-D9EE-47A7-A31B-ABE54BC51540}" id="{7F7F2050-A62C-494E-835A-63F958B8EA8C}">
    <text>Numbers should match Gross Revenue on the Budget File. Amounts before Delinquency and Sheriff Commission reduced.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43A3-39AC-4672-A7D6-EE133DA382FD}">
  <dimension ref="A1:H52"/>
  <sheetViews>
    <sheetView tabSelected="1" workbookViewId="0">
      <selection activeCell="E37" sqref="E37"/>
    </sheetView>
  </sheetViews>
  <sheetFormatPr defaultRowHeight="15" x14ac:dyDescent="0.25"/>
  <cols>
    <col min="1" max="1" width="30.42578125" customWidth="1"/>
    <col min="2" max="2" width="7.42578125" customWidth="1"/>
    <col min="3" max="3" width="22" customWidth="1"/>
    <col min="4" max="4" width="23.5703125" customWidth="1"/>
    <col min="5" max="5" width="18.5703125" customWidth="1"/>
    <col min="6" max="6" width="19.7109375" customWidth="1"/>
    <col min="7" max="7" width="20.28515625" customWidth="1"/>
    <col min="8" max="8" width="6" hidden="1" customWidth="1"/>
  </cols>
  <sheetData>
    <row r="1" spans="1:8" ht="18.75" x14ac:dyDescent="0.3">
      <c r="A1" s="77" t="s">
        <v>56</v>
      </c>
      <c r="B1" s="78"/>
      <c r="C1" s="78"/>
      <c r="D1" s="79"/>
      <c r="F1" s="76" t="s">
        <v>69</v>
      </c>
      <c r="G1" s="105" t="s">
        <v>73</v>
      </c>
      <c r="H1" t="s">
        <v>40</v>
      </c>
    </row>
    <row r="2" spans="1:8" ht="16.5" thickBot="1" x14ac:dyDescent="0.3">
      <c r="A2" s="82" t="s">
        <v>36</v>
      </c>
      <c r="B2" s="83"/>
      <c r="C2" s="80" t="s">
        <v>7</v>
      </c>
      <c r="D2" s="81"/>
      <c r="H2" t="s">
        <v>51</v>
      </c>
    </row>
    <row r="3" spans="1:8" ht="15.75" x14ac:dyDescent="0.25">
      <c r="A3" s="84"/>
      <c r="B3" s="85"/>
      <c r="C3" s="53" t="s">
        <v>54</v>
      </c>
      <c r="D3" s="56" t="s">
        <v>55</v>
      </c>
    </row>
    <row r="4" spans="1:8" ht="16.5" thickBot="1" x14ac:dyDescent="0.3">
      <c r="A4" s="86"/>
      <c r="B4" s="87"/>
      <c r="C4" s="54" t="s">
        <v>59</v>
      </c>
      <c r="D4" s="66" t="s">
        <v>60</v>
      </c>
      <c r="E4" s="1"/>
    </row>
    <row r="5" spans="1:8" ht="15.75" x14ac:dyDescent="0.25">
      <c r="A5" s="90" t="s">
        <v>37</v>
      </c>
      <c r="B5" s="91"/>
      <c r="C5" s="55">
        <v>10.3</v>
      </c>
      <c r="D5" s="67">
        <f>ROUND(C5/100,6)</f>
        <v>0.10299999999999999</v>
      </c>
      <c r="E5" s="2"/>
    </row>
    <row r="6" spans="1:8" ht="15.75" x14ac:dyDescent="0.25">
      <c r="A6" s="90" t="s">
        <v>35</v>
      </c>
      <c r="B6" s="91"/>
      <c r="C6" s="55">
        <v>15.09</v>
      </c>
      <c r="D6" s="57">
        <f t="shared" ref="D6:D7" si="0">ROUND(C6/100,6)</f>
        <v>0.15090000000000001</v>
      </c>
      <c r="E6" s="2"/>
    </row>
    <row r="7" spans="1:8" ht="16.5" thickBot="1" x14ac:dyDescent="0.3">
      <c r="A7" s="90" t="s">
        <v>34</v>
      </c>
      <c r="B7" s="91"/>
      <c r="C7" s="55">
        <v>2.2000000000000002</v>
      </c>
      <c r="D7" s="58">
        <f t="shared" si="0"/>
        <v>2.1999999999999999E-2</v>
      </c>
      <c r="E7" s="2"/>
    </row>
    <row r="8" spans="1:8" ht="15.75" x14ac:dyDescent="0.25">
      <c r="A8" s="62"/>
      <c r="B8" s="63"/>
      <c r="C8" s="52" t="s">
        <v>57</v>
      </c>
      <c r="D8" s="59" t="s">
        <v>58</v>
      </c>
    </row>
    <row r="9" spans="1:8" ht="16.5" thickBot="1" x14ac:dyDescent="0.3">
      <c r="A9" s="64"/>
      <c r="B9" s="65"/>
      <c r="C9" s="60"/>
      <c r="D9" s="61" t="s">
        <v>6</v>
      </c>
    </row>
    <row r="10" spans="1:8" x14ac:dyDescent="0.25">
      <c r="D10" s="7"/>
    </row>
    <row r="11" spans="1:8" ht="15.75" thickBot="1" x14ac:dyDescent="0.3"/>
    <row r="12" spans="1:8" ht="19.5" thickBot="1" x14ac:dyDescent="0.35">
      <c r="A12" s="77" t="s">
        <v>32</v>
      </c>
      <c r="B12" s="78"/>
      <c r="C12" s="110"/>
      <c r="D12" s="114"/>
    </row>
    <row r="13" spans="1:8" ht="15.75" x14ac:dyDescent="0.25">
      <c r="A13" s="89" t="s">
        <v>44</v>
      </c>
      <c r="B13" s="106"/>
      <c r="C13" s="56" t="s">
        <v>33</v>
      </c>
      <c r="D13" s="56" t="s">
        <v>16</v>
      </c>
    </row>
    <row r="14" spans="1:8" ht="15.75" x14ac:dyDescent="0.25">
      <c r="A14" s="88" t="s">
        <v>37</v>
      </c>
      <c r="B14" s="107"/>
      <c r="C14" s="111">
        <f>$D$5</f>
        <v>0.10299999999999999</v>
      </c>
      <c r="D14" s="115">
        <v>100</v>
      </c>
    </row>
    <row r="15" spans="1:8" ht="15.75" x14ac:dyDescent="0.25">
      <c r="A15" s="88" t="s">
        <v>35</v>
      </c>
      <c r="B15" s="107"/>
      <c r="C15" s="111">
        <f>$D$6</f>
        <v>0.15090000000000001</v>
      </c>
      <c r="D15" s="115">
        <v>100</v>
      </c>
    </row>
    <row r="16" spans="1:8" ht="15.75" x14ac:dyDescent="0.25">
      <c r="A16" s="88" t="s">
        <v>34</v>
      </c>
      <c r="B16" s="107"/>
      <c r="C16" s="111">
        <f>$D$7</f>
        <v>2.1999999999999999E-2</v>
      </c>
      <c r="D16" s="115">
        <v>100</v>
      </c>
    </row>
    <row r="17" spans="1:7" ht="15.75" x14ac:dyDescent="0.25">
      <c r="A17" s="49" t="s">
        <v>38</v>
      </c>
      <c r="B17" s="48" t="s">
        <v>39</v>
      </c>
      <c r="C17" s="112" t="s">
        <v>33</v>
      </c>
      <c r="D17" s="112" t="s">
        <v>16</v>
      </c>
    </row>
    <row r="18" spans="1:7" ht="15.75" x14ac:dyDescent="0.25">
      <c r="A18" s="50" t="s">
        <v>42</v>
      </c>
      <c r="B18" s="108" t="s">
        <v>40</v>
      </c>
      <c r="C18" s="111">
        <f t="shared" ref="C18:C20" si="1">IF(B18="Y",$C$15,0)</f>
        <v>0.15090000000000001</v>
      </c>
      <c r="D18" s="115">
        <f t="shared" ref="D18:D20" si="2">IF(B18="Y",$D$14,0)</f>
        <v>100</v>
      </c>
    </row>
    <row r="19" spans="1:7" ht="15.75" x14ac:dyDescent="0.25">
      <c r="A19" s="50" t="s">
        <v>43</v>
      </c>
      <c r="B19" s="108" t="s">
        <v>40</v>
      </c>
      <c r="C19" s="111">
        <f t="shared" si="1"/>
        <v>0.15090000000000001</v>
      </c>
      <c r="D19" s="115">
        <f t="shared" si="2"/>
        <v>100</v>
      </c>
    </row>
    <row r="20" spans="1:7" ht="15.75" x14ac:dyDescent="0.25">
      <c r="A20" s="50" t="s">
        <v>41</v>
      </c>
      <c r="B20" s="108" t="s">
        <v>40</v>
      </c>
      <c r="C20" s="111">
        <f t="shared" si="1"/>
        <v>0.15090000000000001</v>
      </c>
      <c r="D20" s="115">
        <f t="shared" si="2"/>
        <v>100</v>
      </c>
    </row>
    <row r="21" spans="1:7" ht="16.5" thickBot="1" x14ac:dyDescent="0.3">
      <c r="A21" s="51" t="s">
        <v>71</v>
      </c>
      <c r="B21" s="109" t="s">
        <v>51</v>
      </c>
      <c r="C21" s="113">
        <f>IF(B21="Y",$C$15,0)</f>
        <v>0</v>
      </c>
      <c r="D21" s="116">
        <f>IF(B21="Y",$D$14,0)</f>
        <v>0</v>
      </c>
    </row>
    <row r="23" spans="1:7" hidden="1" x14ac:dyDescent="0.25">
      <c r="E23" t="s">
        <v>25</v>
      </c>
    </row>
    <row r="24" spans="1:7" hidden="1" x14ac:dyDescent="0.25">
      <c r="C24" s="7" t="s">
        <v>0</v>
      </c>
      <c r="D24" s="7" t="s">
        <v>20</v>
      </c>
      <c r="E24" t="s">
        <v>17</v>
      </c>
    </row>
    <row r="25" spans="1:7" hidden="1" x14ac:dyDescent="0.25">
      <c r="C25" s="13">
        <v>1</v>
      </c>
      <c r="D25" s="16" t="e">
        <f>#REF!</f>
        <v>#REF!</v>
      </c>
      <c r="E25" s="11" t="e">
        <f>ROUND(D25/C25,6)</f>
        <v>#REF!</v>
      </c>
    </row>
    <row r="26" spans="1:7" hidden="1" x14ac:dyDescent="0.25">
      <c r="C26" s="13">
        <v>10</v>
      </c>
      <c r="D26" s="16" t="e">
        <f>#REF!</f>
        <v>#REF!</v>
      </c>
      <c r="E26" s="11" t="e">
        <f>ROUND(D26/C26,6)</f>
        <v>#REF!</v>
      </c>
      <c r="F26" t="s">
        <v>26</v>
      </c>
      <c r="G26" t="s">
        <v>27</v>
      </c>
    </row>
    <row r="27" spans="1:7" hidden="1" x14ac:dyDescent="0.25">
      <c r="C27" s="9">
        <v>100</v>
      </c>
      <c r="D27" s="10" t="e">
        <f>#REF!</f>
        <v>#REF!</v>
      </c>
      <c r="E27" s="14" t="e">
        <f>ROUND(D27/C27,6)</f>
        <v>#REF!</v>
      </c>
      <c r="F27" s="5" t="e">
        <f>ROUND(#REF!/D27,2)</f>
        <v>#REF!</v>
      </c>
      <c r="G27" s="5" t="e">
        <f>F27*C27</f>
        <v>#REF!</v>
      </c>
    </row>
    <row r="28" spans="1:7" hidden="1" x14ac:dyDescent="0.25">
      <c r="C28" s="17">
        <v>10000</v>
      </c>
      <c r="D28" s="16" t="e">
        <f>#REF!</f>
        <v>#REF!</v>
      </c>
      <c r="E28" s="11" t="e">
        <f>ROUND(D28/C28,10)</f>
        <v>#REF!</v>
      </c>
      <c r="F28" t="s">
        <v>28</v>
      </c>
      <c r="G28" t="s">
        <v>29</v>
      </c>
    </row>
    <row r="29" spans="1:7" hidden="1" x14ac:dyDescent="0.25">
      <c r="C29" s="17">
        <v>100000</v>
      </c>
      <c r="D29" s="16" t="e">
        <f>#REF!</f>
        <v>#REF!</v>
      </c>
      <c r="E29" s="11" t="e">
        <f>ROUND(D29/C29,10)</f>
        <v>#REF!</v>
      </c>
    </row>
    <row r="30" spans="1:7" hidden="1" x14ac:dyDescent="0.25"/>
    <row r="31" spans="1:7" hidden="1" x14ac:dyDescent="0.25"/>
    <row r="32" spans="1:7" hidden="1" x14ac:dyDescent="0.25"/>
    <row r="33" spans="3:5" hidden="1" x14ac:dyDescent="0.25">
      <c r="C33" t="s">
        <v>21</v>
      </c>
      <c r="D33" s="1" t="s">
        <v>31</v>
      </c>
    </row>
    <row r="34" spans="3:5" hidden="1" x14ac:dyDescent="0.25">
      <c r="C34" t="s">
        <v>22</v>
      </c>
      <c r="D34" s="4">
        <v>0.10299999999999999</v>
      </c>
      <c r="E34">
        <v>100</v>
      </c>
    </row>
    <row r="35" spans="3:5" hidden="1" x14ac:dyDescent="0.25">
      <c r="C35" t="s">
        <v>23</v>
      </c>
      <c r="D35">
        <v>10.3</v>
      </c>
      <c r="E35">
        <v>10000</v>
      </c>
    </row>
    <row r="52" spans="6:7" x14ac:dyDescent="0.25">
      <c r="F52" s="76" t="s">
        <v>70</v>
      </c>
      <c r="G52" s="105" t="s">
        <v>72</v>
      </c>
    </row>
  </sheetData>
  <sheetProtection algorithmName="SHA-512" hashValue="RkvgvwDJWMzdHet+aJStPaYxKda8iVHCm0sw3jKAqR6vIn6C7as8/HUlR4f10WFaUAGMh/WNay7TmCc+0Z3Ngw==" saltValue="A/ZUxkd9/7V8gBKFuK+2Qw==" spinCount="100000" sheet="1" objects="1" scenarios="1"/>
  <mergeCells count="11">
    <mergeCell ref="A1:D1"/>
    <mergeCell ref="C2:D2"/>
    <mergeCell ref="A2:B4"/>
    <mergeCell ref="A15:B15"/>
    <mergeCell ref="A16:B16"/>
    <mergeCell ref="A12:D12"/>
    <mergeCell ref="A13:B13"/>
    <mergeCell ref="A14:B14"/>
    <mergeCell ref="A5:B5"/>
    <mergeCell ref="A6:B6"/>
    <mergeCell ref="A7:B7"/>
  </mergeCells>
  <dataValidations count="4">
    <dataValidation type="list" allowBlank="1" showInputMessage="1" showErrorMessage="1" sqref="B18" xr:uid="{6ECB318C-8A3B-4325-A2A8-01A7FEE9C900}">
      <formula1>H1:H2</formula1>
    </dataValidation>
    <dataValidation type="list" allowBlank="1" showInputMessage="1" showErrorMessage="1" sqref="B19" xr:uid="{3F274FE6-575D-441A-9432-151D8640E7E3}">
      <formula1>H1:H2</formula1>
    </dataValidation>
    <dataValidation type="list" allowBlank="1" showInputMessage="1" showErrorMessage="1" sqref="B20" xr:uid="{D25D8E6D-214E-44E1-8E54-6DDAA1FE1535}">
      <formula1>H1:H2</formula1>
    </dataValidation>
    <dataValidation type="list" allowBlank="1" showInputMessage="1" showErrorMessage="1" sqref="B21" xr:uid="{E0284C0C-3529-468D-8E6D-12D511FE811E}">
      <formula1>H1:H2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37BFC-CF87-4A97-A39C-466B8AB04650}">
  <dimension ref="A1:I40"/>
  <sheetViews>
    <sheetView workbookViewId="0">
      <selection activeCell="F14" sqref="F14"/>
    </sheetView>
  </sheetViews>
  <sheetFormatPr defaultRowHeight="15" x14ac:dyDescent="0.25"/>
  <cols>
    <col min="1" max="1" width="27.85546875" customWidth="1"/>
    <col min="2" max="2" width="7.42578125" customWidth="1"/>
    <col min="3" max="3" width="22" customWidth="1"/>
    <col min="4" max="4" width="23.5703125" customWidth="1"/>
    <col min="5" max="5" width="18.5703125" customWidth="1"/>
    <col min="6" max="6" width="20.42578125" customWidth="1"/>
    <col min="7" max="7" width="18.5703125" customWidth="1"/>
    <col min="8" max="8" width="19.7109375" customWidth="1"/>
    <col min="9" max="9" width="20.28515625" hidden="1" customWidth="1"/>
    <col min="10" max="10" width="6" bestFit="1" customWidth="1"/>
  </cols>
  <sheetData>
    <row r="1" spans="1:9" ht="16.5" thickBot="1" x14ac:dyDescent="0.3">
      <c r="A1" s="97" t="s">
        <v>36</v>
      </c>
      <c r="B1" s="98"/>
      <c r="C1" s="96" t="s">
        <v>30</v>
      </c>
      <c r="D1" s="96"/>
      <c r="F1" s="80" t="s">
        <v>7</v>
      </c>
      <c r="G1" s="119"/>
      <c r="I1" t="s">
        <v>40</v>
      </c>
    </row>
    <row r="2" spans="1:9" x14ac:dyDescent="0.25">
      <c r="A2" s="99"/>
      <c r="B2" s="100"/>
      <c r="C2" s="25" t="s">
        <v>8</v>
      </c>
      <c r="D2" s="25" t="s">
        <v>1</v>
      </c>
      <c r="E2" s="1"/>
      <c r="F2" s="117" t="s">
        <v>2</v>
      </c>
      <c r="G2" s="121" t="s">
        <v>50</v>
      </c>
      <c r="I2" t="s">
        <v>51</v>
      </c>
    </row>
    <row r="3" spans="1:9" x14ac:dyDescent="0.25">
      <c r="A3" s="101" t="s">
        <v>37</v>
      </c>
      <c r="B3" s="102"/>
      <c r="C3" s="19">
        <v>723286451</v>
      </c>
      <c r="D3" s="38">
        <f>ROUND(C3/100,2)</f>
        <v>7232864.5099999998</v>
      </c>
      <c r="E3" s="2"/>
      <c r="F3" s="118">
        <v>10.3</v>
      </c>
      <c r="G3" s="122">
        <f>ROUND(F3/100,6)</f>
        <v>0.10299999999999999</v>
      </c>
    </row>
    <row r="4" spans="1:9" x14ac:dyDescent="0.25">
      <c r="A4" s="101" t="s">
        <v>35</v>
      </c>
      <c r="B4" s="102"/>
      <c r="C4" s="19">
        <v>124368098</v>
      </c>
      <c r="D4" s="38">
        <f t="shared" ref="D4:D5" si="0">ROUND(C4/100,2)</f>
        <v>1243680.98</v>
      </c>
      <c r="E4" s="2"/>
      <c r="F4" s="118">
        <v>15.09</v>
      </c>
      <c r="G4" s="122">
        <f t="shared" ref="G4:G5" si="1">ROUND(F4/100,6)</f>
        <v>0.15090000000000001</v>
      </c>
    </row>
    <row r="5" spans="1:9" ht="15.75" thickBot="1" x14ac:dyDescent="0.3">
      <c r="A5" s="101" t="s">
        <v>34</v>
      </c>
      <c r="B5" s="102"/>
      <c r="C5" s="19">
        <v>150249144</v>
      </c>
      <c r="D5" s="38">
        <f t="shared" si="0"/>
        <v>1502491.44</v>
      </c>
      <c r="E5" s="2"/>
      <c r="F5" s="118">
        <v>2.2000000000000002</v>
      </c>
      <c r="G5" s="123">
        <f t="shared" si="1"/>
        <v>2.1999999999999999E-2</v>
      </c>
    </row>
    <row r="6" spans="1:9" x14ac:dyDescent="0.25">
      <c r="C6" s="20" t="s">
        <v>18</v>
      </c>
      <c r="D6" s="21" t="s">
        <v>4</v>
      </c>
      <c r="F6" s="20" t="s">
        <v>18</v>
      </c>
      <c r="G6" s="120" t="s">
        <v>3</v>
      </c>
    </row>
    <row r="7" spans="1:9" x14ac:dyDescent="0.25">
      <c r="C7" s="22"/>
      <c r="D7" s="23" t="s">
        <v>5</v>
      </c>
      <c r="F7" s="22"/>
      <c r="G7" s="23" t="s">
        <v>6</v>
      </c>
    </row>
    <row r="8" spans="1:9" ht="15.75" thickBot="1" x14ac:dyDescent="0.3">
      <c r="D8" s="7"/>
      <c r="G8" s="7"/>
    </row>
    <row r="9" spans="1:9" x14ac:dyDescent="0.25">
      <c r="A9" s="32" t="s">
        <v>9</v>
      </c>
      <c r="B9" s="124" t="s">
        <v>10</v>
      </c>
      <c r="C9" s="130" t="s">
        <v>15</v>
      </c>
      <c r="D9" s="127" t="s">
        <v>13</v>
      </c>
      <c r="E9" s="103" t="s">
        <v>14</v>
      </c>
    </row>
    <row r="10" spans="1:9" x14ac:dyDescent="0.25">
      <c r="A10" s="33" t="s">
        <v>24</v>
      </c>
      <c r="B10" s="125"/>
      <c r="C10" s="131" t="s">
        <v>19</v>
      </c>
      <c r="D10" s="128"/>
      <c r="E10" s="104"/>
    </row>
    <row r="11" spans="1:9" x14ac:dyDescent="0.25">
      <c r="A11" s="39">
        <f>$D$3</f>
        <v>7232864.5099999998</v>
      </c>
      <c r="B11" s="126" t="s">
        <v>11</v>
      </c>
      <c r="C11" s="132">
        <f>$G$3</f>
        <v>0.10299999999999999</v>
      </c>
      <c r="D11" s="129" t="s">
        <v>12</v>
      </c>
      <c r="E11" s="40">
        <f>ROUND(A11*C11,2)</f>
        <v>744985.04</v>
      </c>
      <c r="F11" s="6"/>
      <c r="G11" s="6"/>
      <c r="H11" s="6"/>
      <c r="I11" s="6"/>
    </row>
    <row r="12" spans="1:9" x14ac:dyDescent="0.25">
      <c r="A12" s="39">
        <f>$D$4</f>
        <v>1243680.98</v>
      </c>
      <c r="B12" s="126" t="s">
        <v>11</v>
      </c>
      <c r="C12" s="132">
        <f>$G$4</f>
        <v>0.15090000000000001</v>
      </c>
      <c r="D12" s="129" t="s">
        <v>12</v>
      </c>
      <c r="E12" s="40">
        <f t="shared" ref="E12:E13" si="2">ROUND(A12*C12,2)</f>
        <v>187671.46</v>
      </c>
    </row>
    <row r="13" spans="1:9" ht="15.75" thickBot="1" x14ac:dyDescent="0.3">
      <c r="A13" s="39">
        <f>$D$5</f>
        <v>1502491.44</v>
      </c>
      <c r="B13" s="126" t="s">
        <v>11</v>
      </c>
      <c r="C13" s="133">
        <f>$G$5</f>
        <v>2.1999999999999999E-2</v>
      </c>
      <c r="D13" s="129" t="s">
        <v>12</v>
      </c>
      <c r="E13" s="40">
        <f t="shared" si="2"/>
        <v>33054.81</v>
      </c>
      <c r="F13" s="44" t="s">
        <v>48</v>
      </c>
    </row>
    <row r="14" spans="1:9" x14ac:dyDescent="0.25">
      <c r="A14" s="5"/>
      <c r="B14" s="1"/>
      <c r="C14" s="41"/>
      <c r="D14" s="24" t="s">
        <v>47</v>
      </c>
      <c r="E14" s="42">
        <f>SUM(E11:E13)</f>
        <v>965711.31</v>
      </c>
      <c r="F14" s="18">
        <v>965711.31</v>
      </c>
    </row>
    <row r="15" spans="1:9" x14ac:dyDescent="0.25">
      <c r="A15" s="5"/>
      <c r="B15" s="1"/>
      <c r="C15" s="41"/>
      <c r="D15" s="1"/>
      <c r="E15" s="43" t="s">
        <v>49</v>
      </c>
      <c r="F15" s="45">
        <f>E14-F14</f>
        <v>0</v>
      </c>
    </row>
    <row r="16" spans="1:9" ht="15.75" thickBot="1" x14ac:dyDescent="0.3"/>
    <row r="17" spans="1:9" ht="18.75" x14ac:dyDescent="0.3">
      <c r="A17" s="77" t="s">
        <v>32</v>
      </c>
      <c r="B17" s="78"/>
      <c r="C17" s="78"/>
      <c r="D17" s="79"/>
    </row>
    <row r="18" spans="1:9" x14ac:dyDescent="0.25">
      <c r="A18" s="92" t="s">
        <v>44</v>
      </c>
      <c r="B18" s="93"/>
      <c r="C18" s="35" t="s">
        <v>33</v>
      </c>
      <c r="D18" s="36" t="s">
        <v>16</v>
      </c>
    </row>
    <row r="19" spans="1:9" x14ac:dyDescent="0.25">
      <c r="A19" s="94" t="s">
        <v>37</v>
      </c>
      <c r="B19" s="95"/>
      <c r="C19" s="26">
        <f>C11</f>
        <v>0.10299999999999999</v>
      </c>
      <c r="D19" s="27">
        <v>100</v>
      </c>
    </row>
    <row r="20" spans="1:9" x14ac:dyDescent="0.25">
      <c r="A20" s="94" t="s">
        <v>35</v>
      </c>
      <c r="B20" s="95"/>
      <c r="C20" s="26">
        <f>C12</f>
        <v>0.15090000000000001</v>
      </c>
      <c r="D20" s="27">
        <v>100</v>
      </c>
    </row>
    <row r="21" spans="1:9" x14ac:dyDescent="0.25">
      <c r="A21" s="94" t="s">
        <v>34</v>
      </c>
      <c r="B21" s="95"/>
      <c r="C21" s="26">
        <f>C13</f>
        <v>2.1999999999999999E-2</v>
      </c>
      <c r="D21" s="27">
        <v>100</v>
      </c>
    </row>
    <row r="22" spans="1:9" x14ac:dyDescent="0.25">
      <c r="A22" s="34" t="s">
        <v>38</v>
      </c>
      <c r="B22" s="37" t="s">
        <v>39</v>
      </c>
      <c r="C22" s="35" t="s">
        <v>33</v>
      </c>
      <c r="D22" s="36" t="s">
        <v>16</v>
      </c>
    </row>
    <row r="23" spans="1:9" x14ac:dyDescent="0.25">
      <c r="A23" s="30" t="s">
        <v>42</v>
      </c>
      <c r="B23" s="46" t="s">
        <v>40</v>
      </c>
      <c r="C23" s="26">
        <f t="shared" ref="C23:C25" si="3">IF(B23="Y",$C$20,0)</f>
        <v>0.15090000000000001</v>
      </c>
      <c r="D23" s="27">
        <f t="shared" ref="D23:D25" si="4">IF(B23="Y",$D$19,0)</f>
        <v>100</v>
      </c>
    </row>
    <row r="24" spans="1:9" x14ac:dyDescent="0.25">
      <c r="A24" s="30" t="s">
        <v>43</v>
      </c>
      <c r="B24" s="46" t="s">
        <v>40</v>
      </c>
      <c r="C24" s="26">
        <f t="shared" si="3"/>
        <v>0.15090000000000001</v>
      </c>
      <c r="D24" s="27">
        <f t="shared" si="4"/>
        <v>100</v>
      </c>
    </row>
    <row r="25" spans="1:9" x14ac:dyDescent="0.25">
      <c r="A25" s="30" t="s">
        <v>41</v>
      </c>
      <c r="B25" s="46" t="s">
        <v>40</v>
      </c>
      <c r="C25" s="26">
        <f t="shared" si="3"/>
        <v>0.15090000000000001</v>
      </c>
      <c r="D25" s="27">
        <f t="shared" si="4"/>
        <v>100</v>
      </c>
    </row>
    <row r="26" spans="1:9" ht="15.75" thickBot="1" x14ac:dyDescent="0.3">
      <c r="A26" s="31" t="s">
        <v>71</v>
      </c>
      <c r="B26" s="47" t="s">
        <v>51</v>
      </c>
      <c r="C26" s="28">
        <f>IF(B26="Y",$C$20,0)</f>
        <v>0</v>
      </c>
      <c r="D26" s="29">
        <f>IF(B26="Y",$D$19,0)</f>
        <v>0</v>
      </c>
    </row>
    <row r="28" spans="1:9" hidden="1" x14ac:dyDescent="0.25">
      <c r="E28" t="s">
        <v>25</v>
      </c>
    </row>
    <row r="29" spans="1:9" hidden="1" x14ac:dyDescent="0.25">
      <c r="C29" s="7" t="s">
        <v>0</v>
      </c>
      <c r="D29" s="7" t="s">
        <v>20</v>
      </c>
      <c r="E29" t="s">
        <v>17</v>
      </c>
    </row>
    <row r="30" spans="1:9" hidden="1" x14ac:dyDescent="0.25">
      <c r="C30" s="13">
        <v>1</v>
      </c>
      <c r="D30" s="16">
        <f>$G$3</f>
        <v>0.10299999999999999</v>
      </c>
      <c r="E30" s="11">
        <f>ROUND(D30/C30,6)</f>
        <v>0.10299999999999999</v>
      </c>
      <c r="F30" s="12">
        <f>ROUND(E30*$C$3,2)</f>
        <v>74498504.450000003</v>
      </c>
      <c r="G30" s="3"/>
    </row>
    <row r="31" spans="1:9" hidden="1" x14ac:dyDescent="0.25">
      <c r="C31" s="13">
        <v>10</v>
      </c>
      <c r="D31" s="16">
        <f t="shared" ref="D31:D34" si="5">$G$3</f>
        <v>0.10299999999999999</v>
      </c>
      <c r="E31" s="11">
        <f>ROUND(D31/C31,6)</f>
        <v>1.03E-2</v>
      </c>
      <c r="F31" s="12">
        <f>ROUND(E31*$C$3,2)</f>
        <v>7449850.4500000002</v>
      </c>
      <c r="H31" t="s">
        <v>26</v>
      </c>
      <c r="I31" t="s">
        <v>27</v>
      </c>
    </row>
    <row r="32" spans="1:9" hidden="1" x14ac:dyDescent="0.25">
      <c r="C32" s="9">
        <v>100</v>
      </c>
      <c r="D32" s="10">
        <f t="shared" si="5"/>
        <v>0.10299999999999999</v>
      </c>
      <c r="E32" s="14">
        <f>ROUND(D32/C32,6)</f>
        <v>1.0300000000000001E-3</v>
      </c>
      <c r="F32" s="15">
        <f>ROUND(E32*$C$3,2)</f>
        <v>744985.04</v>
      </c>
      <c r="G32" s="8">
        <f>F32-E11</f>
        <v>0</v>
      </c>
      <c r="H32" s="5">
        <f>ROUND(F32/D32,2)</f>
        <v>7232864.4699999997</v>
      </c>
      <c r="I32" s="5">
        <f>H32*C32</f>
        <v>723286447</v>
      </c>
    </row>
    <row r="33" spans="3:9" hidden="1" x14ac:dyDescent="0.25">
      <c r="C33" s="17">
        <v>10000</v>
      </c>
      <c r="D33" s="16">
        <f t="shared" si="5"/>
        <v>0.10299999999999999</v>
      </c>
      <c r="E33" s="11">
        <f>ROUND(D33/C33,10)</f>
        <v>1.03E-5</v>
      </c>
      <c r="F33" s="13">
        <f>ROUND(E33*$C$3,2)</f>
        <v>7449.85</v>
      </c>
      <c r="H33" t="s">
        <v>28</v>
      </c>
      <c r="I33" t="s">
        <v>29</v>
      </c>
    </row>
    <row r="34" spans="3:9" hidden="1" x14ac:dyDescent="0.25">
      <c r="C34" s="17">
        <v>100000</v>
      </c>
      <c r="D34" s="16">
        <f t="shared" si="5"/>
        <v>0.10299999999999999</v>
      </c>
      <c r="E34" s="11">
        <f>ROUND(D34/C34,10)</f>
        <v>1.0300000000000001E-6</v>
      </c>
      <c r="F34" s="13">
        <f>ROUND(E34*$C$3,2)</f>
        <v>744.99</v>
      </c>
    </row>
    <row r="35" spans="3:9" hidden="1" x14ac:dyDescent="0.25"/>
    <row r="36" spans="3:9" hidden="1" x14ac:dyDescent="0.25"/>
    <row r="37" spans="3:9" hidden="1" x14ac:dyDescent="0.25"/>
    <row r="38" spans="3:9" hidden="1" x14ac:dyDescent="0.25">
      <c r="C38" t="s">
        <v>21</v>
      </c>
      <c r="D38" s="1" t="s">
        <v>31</v>
      </c>
    </row>
    <row r="39" spans="3:9" hidden="1" x14ac:dyDescent="0.25">
      <c r="C39" t="s">
        <v>22</v>
      </c>
      <c r="D39" s="4">
        <v>0.10299999999999999</v>
      </c>
      <c r="E39">
        <v>100</v>
      </c>
      <c r="F39" s="5">
        <f>C11</f>
        <v>0.10299999999999999</v>
      </c>
      <c r="G39" s="3">
        <f>F39*D39</f>
        <v>1.0608999999999999E-2</v>
      </c>
    </row>
    <row r="40" spans="3:9" hidden="1" x14ac:dyDescent="0.25">
      <c r="C40" t="s">
        <v>23</v>
      </c>
      <c r="D40">
        <v>10.3</v>
      </c>
      <c r="E40">
        <v>10000</v>
      </c>
      <c r="F40">
        <v>7232864.5099999998</v>
      </c>
      <c r="G40" s="3">
        <f>F40*D40</f>
        <v>74498504.453000009</v>
      </c>
    </row>
  </sheetData>
  <sheetProtection algorithmName="SHA-512" hashValue="LRTuakjWXmRH/+U1cg3pYnOtfhTZvzxTqte2ru/imR00kLC3SyWJ9Eo4yORiQvkD2dfIe11AsOp5xySoTPAqXw==" saltValue="gLRnT19UTnVY94uklcuyAQ==" spinCount="100000" sheet="1" objects="1" scenarios="1"/>
  <mergeCells count="14">
    <mergeCell ref="E9:E10"/>
    <mergeCell ref="F1:G1"/>
    <mergeCell ref="A1:B2"/>
    <mergeCell ref="A3:B3"/>
    <mergeCell ref="A4:B4"/>
    <mergeCell ref="A5:B5"/>
    <mergeCell ref="A18:B18"/>
    <mergeCell ref="A19:B19"/>
    <mergeCell ref="A20:B20"/>
    <mergeCell ref="A21:B21"/>
    <mergeCell ref="C1:D1"/>
    <mergeCell ref="A17:D17"/>
    <mergeCell ref="D9:D10"/>
    <mergeCell ref="B9:B10"/>
  </mergeCells>
  <conditionalFormatting sqref="F15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list" allowBlank="1" showInputMessage="1" showErrorMessage="1" sqref="B23:B26" xr:uid="{D3FC102A-0653-421B-B21D-B8AAD66C408B}">
      <formula1>$I$1:$I$2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427C0-E05F-4080-B08A-7579B8BA8BD0}">
  <dimension ref="A1:A20"/>
  <sheetViews>
    <sheetView workbookViewId="0">
      <selection activeCell="A11" sqref="A11"/>
    </sheetView>
  </sheetViews>
  <sheetFormatPr defaultRowHeight="15" x14ac:dyDescent="0.25"/>
  <cols>
    <col min="1" max="1" width="104.85546875" customWidth="1"/>
  </cols>
  <sheetData>
    <row r="1" spans="1:1" ht="21.75" thickBot="1" x14ac:dyDescent="0.4">
      <c r="A1" s="74" t="s">
        <v>52</v>
      </c>
    </row>
    <row r="2" spans="1:1" x14ac:dyDescent="0.25">
      <c r="A2" s="68" t="s">
        <v>61</v>
      </c>
    </row>
    <row r="3" spans="1:1" x14ac:dyDescent="0.25">
      <c r="A3" s="69" t="s">
        <v>74</v>
      </c>
    </row>
    <row r="4" spans="1:1" x14ac:dyDescent="0.25">
      <c r="A4" s="70" t="s">
        <v>64</v>
      </c>
    </row>
    <row r="5" spans="1:1" x14ac:dyDescent="0.25">
      <c r="A5" s="69"/>
    </row>
    <row r="6" spans="1:1" x14ac:dyDescent="0.25">
      <c r="A6" s="68" t="s">
        <v>32</v>
      </c>
    </row>
    <row r="7" spans="1:1" x14ac:dyDescent="0.25">
      <c r="A7" s="69" t="s">
        <v>62</v>
      </c>
    </row>
    <row r="8" spans="1:1" ht="15.75" thickBot="1" x14ac:dyDescent="0.3">
      <c r="A8" s="71" t="s">
        <v>63</v>
      </c>
    </row>
    <row r="10" spans="1:1" ht="15.75" thickBot="1" x14ac:dyDescent="0.3"/>
    <row r="11" spans="1:1" ht="18.75" x14ac:dyDescent="0.3">
      <c r="A11" s="73" t="s">
        <v>53</v>
      </c>
    </row>
    <row r="12" spans="1:1" ht="19.5" thickBot="1" x14ac:dyDescent="0.35">
      <c r="A12" s="75" t="s">
        <v>68</v>
      </c>
    </row>
    <row r="13" spans="1:1" x14ac:dyDescent="0.25">
      <c r="A13" s="68" t="s">
        <v>61</v>
      </c>
    </row>
    <row r="14" spans="1:1" x14ac:dyDescent="0.25">
      <c r="A14" s="69" t="s">
        <v>66</v>
      </c>
    </row>
    <row r="15" spans="1:1" x14ac:dyDescent="0.25">
      <c r="A15" s="69" t="s">
        <v>67</v>
      </c>
    </row>
    <row r="16" spans="1:1" x14ac:dyDescent="0.25">
      <c r="A16" s="72" t="s">
        <v>65</v>
      </c>
    </row>
    <row r="17" spans="1:1" x14ac:dyDescent="0.25">
      <c r="A17" s="69"/>
    </row>
    <row r="18" spans="1:1" x14ac:dyDescent="0.25">
      <c r="A18" s="68" t="s">
        <v>32</v>
      </c>
    </row>
    <row r="19" spans="1:1" x14ac:dyDescent="0.25">
      <c r="A19" s="69" t="s">
        <v>62</v>
      </c>
    </row>
    <row r="20" spans="1:1" ht="15.75" thickBot="1" x14ac:dyDescent="0.3">
      <c r="A20" s="71" t="s">
        <v>63</v>
      </c>
    </row>
  </sheetData>
  <sheetProtection algorithmName="SHA-512" hashValue="l84M2zHpEA94SxVF5Z2XxP6cMgpNZrlyhiB4ysfL2mY7CtTXBojD4dUrVLO5kTfoxL0K7sAFQnBaIB0QiU+EWw==" saltValue="LKpmvI+EQggmpYCfEtQeU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A6CF-A0E7-489F-9F92-2BFD89AE0A9D}">
  <dimension ref="A1:A2"/>
  <sheetViews>
    <sheetView workbookViewId="0">
      <selection activeCell="D25" sqref="D25"/>
    </sheetView>
  </sheetViews>
  <sheetFormatPr defaultRowHeight="15" x14ac:dyDescent="0.25"/>
  <cols>
    <col min="1" max="1" width="11.5703125" customWidth="1"/>
  </cols>
  <sheetData>
    <row r="1" spans="1:1" x14ac:dyDescent="0.25">
      <c r="A1" s="7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Detailed</vt:lpstr>
      <vt:lpstr>Instructions</vt:lpstr>
      <vt:lpstr>Password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Ryan</dc:creator>
  <cp:lastModifiedBy>Martin, Ryan</cp:lastModifiedBy>
  <dcterms:created xsi:type="dcterms:W3CDTF">2025-06-27T17:07:38Z</dcterms:created>
  <dcterms:modified xsi:type="dcterms:W3CDTF">2025-07-07T15:05:40Z</dcterms:modified>
</cp:coreProperties>
</file>